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inalrunden" sheetId="1" r:id="rId1"/>
    <sheet name="Gruppenspiele" sheetId="2" r:id="rId2"/>
    <sheet name="Endspiele" sheetId="3" r:id="rId3"/>
    <sheet name="Tabelle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<sst xmlns="http://schemas.openxmlformats.org/spreadsheetml/2006/main" count="195" uniqueCount="49">
  <si>
    <t>Gruppe A</t>
  </si>
  <si>
    <t>Tschechien</t>
  </si>
  <si>
    <t>Türkei</t>
  </si>
  <si>
    <t>Schweiz</t>
  </si>
  <si>
    <t>Portugal</t>
  </si>
  <si>
    <t>Spielplan</t>
  </si>
  <si>
    <t>:</t>
  </si>
  <si>
    <t>Ergebnis</t>
  </si>
  <si>
    <t>Sp 1</t>
  </si>
  <si>
    <t>Sp 2</t>
  </si>
  <si>
    <t>Sp 3</t>
  </si>
  <si>
    <t>Punkte</t>
  </si>
  <si>
    <t>Deutschland</t>
  </si>
  <si>
    <t>Österreich</t>
  </si>
  <si>
    <t>Polen</t>
  </si>
  <si>
    <t>Kroatien</t>
  </si>
  <si>
    <t>Gruppe B</t>
  </si>
  <si>
    <t>Tordiff.</t>
  </si>
  <si>
    <t>Gruppe C</t>
  </si>
  <si>
    <t>Frankreich</t>
  </si>
  <si>
    <t>Rumänien</t>
  </si>
  <si>
    <t>Niederlande</t>
  </si>
  <si>
    <t>Italien</t>
  </si>
  <si>
    <t>Schweden</t>
  </si>
  <si>
    <t>Griechenland</t>
  </si>
  <si>
    <t>Spanien</t>
  </si>
  <si>
    <t>Russland</t>
  </si>
  <si>
    <t>Gruppe D</t>
  </si>
  <si>
    <t>Viertelfinale</t>
  </si>
  <si>
    <t>2. Gruppe B</t>
  </si>
  <si>
    <t>2. Gruppe A</t>
  </si>
  <si>
    <t>2. Gruppe D</t>
  </si>
  <si>
    <t>2. Gruppe C</t>
  </si>
  <si>
    <t>Halbfinale</t>
  </si>
  <si>
    <t>Endspiele</t>
  </si>
  <si>
    <t>Spiel um die Europameisterschaft:</t>
  </si>
  <si>
    <t>Spiel um den 3. Platz:</t>
  </si>
  <si>
    <t>Europameister</t>
  </si>
  <si>
    <t>Vizemeister</t>
  </si>
  <si>
    <t>3. Platz</t>
  </si>
  <si>
    <t>Gruppenzweiter</t>
  </si>
  <si>
    <t>Gruppensieger gegen:</t>
  </si>
  <si>
    <t>Platzierung</t>
  </si>
  <si>
    <t>1. Spiel</t>
  </si>
  <si>
    <t>2.Spiel</t>
  </si>
  <si>
    <t>3. Spiel</t>
  </si>
  <si>
    <t>4. Spiel</t>
  </si>
  <si>
    <t>Sieger</t>
  </si>
  <si>
    <t>Elfmeter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</si>
</sst>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4.28125" style="0" bestFit="1" customWidth="1"/>
    <col min="2" max="2" width="15.8515625" style="0" bestFit="1" customWidth="1"/>
    <col min="3" max="3" width="1.57421875" style="0" customWidth="1"/>
    <col min="4" max="4" width="18.140625" style="0" bestFit="1" customWidth="1"/>
    <col min="5" max="5" width="1.57421875" style="0" bestFit="1" customWidth="1"/>
    <col min="6" max="6" width="15.140625" style="0" bestFit="1" customWidth="1"/>
    <col min="7" max="7" width="3.7109375" style="0" customWidth="1"/>
    <col min="8" max="8" width="1.57421875" style="0" bestFit="1" customWidth="1"/>
    <col min="9" max="11" width="3.7109375" style="0" customWidth="1"/>
    <col min="12" max="12" width="1.57421875" style="0" customWidth="1"/>
    <col min="13" max="13" width="3.7109375" style="0" customWidth="1"/>
  </cols>
  <sheetData>
    <row r="2" spans="4:6" ht="12.75">
      <c r="D2" s="18" t="s">
        <v>5</v>
      </c>
      <c r="E2" s="19"/>
      <c r="F2" s="19"/>
    </row>
    <row r="3" spans="1:13" ht="15.75">
      <c r="A3" s="3" t="s">
        <v>28</v>
      </c>
      <c r="B3" s="2" t="s">
        <v>47</v>
      </c>
      <c r="G3" s="18" t="s">
        <v>7</v>
      </c>
      <c r="H3" s="18"/>
      <c r="I3" s="19"/>
      <c r="J3" s="11"/>
      <c r="K3" s="18" t="s">
        <v>48</v>
      </c>
      <c r="L3" s="20"/>
      <c r="M3" s="20"/>
    </row>
    <row r="4" spans="1:13" ht="18">
      <c r="A4" s="1" t="s">
        <v>43</v>
      </c>
      <c r="B4" s="15" t="str">
        <f>IF(ISNUMBER(G4),IF(G4+K4&gt;I4+M4,D4,F4),"")</f>
        <v>Deutschland</v>
      </c>
      <c r="D4" s="16" t="str">
        <f>IF(AND(Gruppenspiele!I4=MAX(Gruppenspiele!I4:I7),Gruppenspiele!G4=MAX(Gruppenspiele!G4:H7)),Gruppenspiele!C4,IF(AND(Gruppenspiele!I5=MAX(Gruppenspiele!I4:I7),Gruppenspiele!G5=MAX(Gruppenspiele!G4:H7)),Gruppenspiele!C5,IF(AND(Gruppenspiele!I6=MAX(Gruppenspiele!I4:I7),Gruppenspiele!G6=MAX(Gruppenspiele!G4:H7)),Gruppenspiele!C6,IF(AND(Gruppenspiele!I7=MAX(Gruppenspiele!I4:I7),Gruppenspiele!G7=MAX(Gruppenspiele!G4:H7)),Gruppenspiele!C7))))</f>
        <v>Portugal</v>
      </c>
      <c r="E4" s="17" t="s">
        <v>6</v>
      </c>
      <c r="F4" s="16" t="str">
        <f>IF(Gruppenspiele!R14&lt;&gt;FALSE,Gruppenspiele!R14,IF(Gruppenspiele!R15&lt;&gt;FALSE,Gruppenspiele!R15,IF(Gruppenspiele!R16&lt;&gt;FALSE,Gruppenspiele!R16,IF(Gruppenspiele!R17&lt;&gt;FALSE,Gruppenspiele!R17))))</f>
        <v>Deutschland</v>
      </c>
      <c r="G4" s="25">
        <v>2</v>
      </c>
      <c r="H4" s="25" t="s">
        <v>6</v>
      </c>
      <c r="I4" s="25">
        <v>3</v>
      </c>
      <c r="J4" s="29"/>
      <c r="K4" s="25"/>
      <c r="L4" s="25" t="s">
        <v>6</v>
      </c>
      <c r="M4" s="25"/>
    </row>
    <row r="5" spans="1:13" ht="18">
      <c r="A5" s="1" t="s">
        <v>44</v>
      </c>
      <c r="B5" s="15" t="str">
        <f>IF(ISNUMBER(G5),IF(G5+K5&gt;I5+M5,D5,F5),"")</f>
        <v>Türkei</v>
      </c>
      <c r="D5" s="16" t="str">
        <f>IF(AND(Gruppenspiele!I14=MAX(Gruppenspiele!I14:I17),Gruppenspiele!G14=MAX(Gruppenspiele!G14:H17)),Gruppenspiele!C14,IF(AND(Gruppenspiele!I15=MAX(Gruppenspiele!I14:I17),Gruppenspiele!G15=MAX(Gruppenspiele!G14:H17)),Gruppenspiele!C15,IF(AND(Gruppenspiele!I16=MAX(Gruppenspiele!I14:I17),Gruppenspiele!G16=MAX(Gruppenspiele!G14:H17)),Gruppenspiele!C16,IF(AND(Gruppenspiele!I17=MAX(Gruppenspiele!I14:I17),Gruppenspiele!G17=MAX(Gruppenspiele!G14:H17)),Gruppenspiele!C17))))</f>
        <v>Kroatien</v>
      </c>
      <c r="E5" s="17" t="s">
        <v>6</v>
      </c>
      <c r="F5" s="16" t="str">
        <f>IF(Gruppenspiele!R4&lt;&gt;FALSE,Gruppenspiele!R4,IF(Gruppenspiele!R5&lt;&gt;FALSE,Gruppenspiele!R5,IF(Gruppenspiele!R6&lt;&gt;FALSE,Gruppenspiele!R6,IF(Gruppenspiele!R7&lt;&gt;FALSE,Gruppenspiele!R7))))</f>
        <v>Türkei</v>
      </c>
      <c r="G5" s="25">
        <v>1</v>
      </c>
      <c r="H5" s="25" t="s">
        <v>6</v>
      </c>
      <c r="I5" s="25">
        <v>1</v>
      </c>
      <c r="J5" s="29"/>
      <c r="K5" s="25">
        <v>2</v>
      </c>
      <c r="L5" s="25" t="s">
        <v>6</v>
      </c>
      <c r="M5" s="25">
        <v>3</v>
      </c>
    </row>
    <row r="6" spans="1:13" ht="18">
      <c r="A6" s="1" t="s">
        <v>45</v>
      </c>
      <c r="B6" s="15" t="str">
        <f>IF(ISNUMBER(G6),IF(G6+K6&gt;I6+M6,D6,F6),"")</f>
        <v>Russland</v>
      </c>
      <c r="D6" s="16" t="str">
        <f>IF(AND(Gruppenspiele!I23=MAX(Gruppenspiele!I23:I26),Gruppenspiele!G23=MAX(Gruppenspiele!G23:H26)),Gruppenspiele!C23,IF(AND(Gruppenspiele!I24=MAX(Gruppenspiele!I23:I26),Gruppenspiele!G24=MAX(Gruppenspiele!G23:H26)),Gruppenspiele!C24,IF(AND(Gruppenspiele!I25=MAX(Gruppenspiele!I23:I26),Gruppenspiele!G25=MAX(Gruppenspiele!G23:H26)),Gruppenspiele!C25,IF(AND(Gruppenspiele!I26=MAX(Gruppenspiele!I23:I26),Gruppenspiele!G26=MAX(Gruppenspiele!G23:H26)),Gruppenspiele!C26))))</f>
        <v>Niederlande</v>
      </c>
      <c r="E6" s="17" t="s">
        <v>6</v>
      </c>
      <c r="F6" s="16" t="str">
        <f>IF(Gruppenspiele!R34&lt;&gt;FALSE,Gruppenspiele!R34,IF(Gruppenspiele!R35&lt;&gt;FALSE,Gruppenspiele!R35,IF(Gruppenspiele!R36&lt;&gt;FALSE,Gruppenspiele!R36,IF(Gruppenspiele!R37&lt;&gt;FALSE,Gruppenspiele!R37))))</f>
        <v>Russland</v>
      </c>
      <c r="G6" s="25">
        <v>1</v>
      </c>
      <c r="H6" s="25" t="s">
        <v>6</v>
      </c>
      <c r="I6" s="25">
        <v>3</v>
      </c>
      <c r="J6" s="29"/>
      <c r="K6" s="25"/>
      <c r="L6" s="25" t="s">
        <v>6</v>
      </c>
      <c r="M6" s="25"/>
    </row>
    <row r="7" spans="1:13" ht="18">
      <c r="A7" s="1" t="s">
        <v>46</v>
      </c>
      <c r="B7" s="15">
        <f>IF(ISNUMBER(G7),IF(G7+K7&gt;I7+M7,D7,F7),"")</f>
      </c>
      <c r="D7" s="16" t="str">
        <f>IF(AND(Gruppenspiele!I34=MAX(Gruppenspiele!I34:I37),Gruppenspiele!G34=MAX(Gruppenspiele!G34:G37)),Gruppenspiele!C34,IF(AND(Gruppenspiele!I35=MAX(Gruppenspiele!I34:I37),Gruppenspiele!G35=MAX(Gruppenspiele!G34:H37)),Gruppenspiele!C35,IF(AND(Gruppenspiele!I36=MAX(Gruppenspiele!I34:I37),Gruppenspiele!G36=MAX(Gruppenspiele!G34:H37)),Gruppenspiele!C36,IF(AND(Gruppenspiele!I37=MAX(Gruppenspiele!I34:I37),Gruppenspiele!G37=MAX(Gruppenspiele!G34:H37)),Gruppenspiele!C37,"Sieger Gruppe D"))))</f>
        <v>Spanien</v>
      </c>
      <c r="E7" s="17" t="s">
        <v>6</v>
      </c>
      <c r="F7" s="16" t="str">
        <f>IF(Gruppenspiele!R24&lt;&gt;FALSE,Gruppenspiele!R24,IF(Gruppenspiele!R25&lt;&gt;FALSE,Gruppenspiele!R25,IF(Gruppenspiele!R26&lt;&gt;FALSE,Gruppenspiele!R26,IF(Gruppenspiele!R27&lt;&gt;FALSE,Gruppenspiele!R27))))</f>
        <v>Italien</v>
      </c>
      <c r="G7" s="25"/>
      <c r="H7" s="25" t="s">
        <v>6</v>
      </c>
      <c r="I7" s="25"/>
      <c r="J7" s="29"/>
      <c r="K7" s="25"/>
      <c r="L7" s="25" t="s">
        <v>6</v>
      </c>
      <c r="M7" s="25"/>
    </row>
    <row r="8" spans="1:13" ht="12.75">
      <c r="A8" s="1"/>
      <c r="B8" s="1"/>
      <c r="D8" s="1"/>
      <c r="E8" s="1"/>
      <c r="F8" s="1"/>
      <c r="G8" s="30"/>
      <c r="H8" s="30"/>
      <c r="I8" s="30"/>
      <c r="J8" s="30"/>
      <c r="K8" s="26"/>
      <c r="L8" s="26"/>
      <c r="M8" s="26"/>
    </row>
    <row r="9" spans="2:13" ht="12.75">
      <c r="B9" s="1"/>
      <c r="D9" s="1"/>
      <c r="E9" s="1"/>
      <c r="F9" s="1"/>
      <c r="G9" s="30"/>
      <c r="H9" s="30"/>
      <c r="I9" s="30"/>
      <c r="J9" s="30"/>
      <c r="K9" s="26"/>
      <c r="L9" s="26"/>
      <c r="M9" s="26"/>
    </row>
    <row r="10" spans="1:13" ht="18">
      <c r="A10" s="4" t="s">
        <v>33</v>
      </c>
      <c r="G10" s="26"/>
      <c r="H10" s="26"/>
      <c r="I10" s="26"/>
      <c r="J10" s="26"/>
      <c r="K10" s="26"/>
      <c r="L10" s="26"/>
      <c r="M10" s="26"/>
    </row>
    <row r="11" spans="4:13" ht="18">
      <c r="D11" s="4" t="str">
        <f>IF(ISNUMBER(G4),B4,"")</f>
        <v>Deutschland</v>
      </c>
      <c r="E11" s="4" t="s">
        <v>6</v>
      </c>
      <c r="F11" s="4" t="str">
        <f>IF(ISNUMBER(G5),B5,"")</f>
        <v>Türkei</v>
      </c>
      <c r="G11" s="28"/>
      <c r="H11" s="28" t="s">
        <v>6</v>
      </c>
      <c r="I11" s="28"/>
      <c r="J11" s="28"/>
      <c r="K11" s="28"/>
      <c r="L11" s="28" t="s">
        <v>6</v>
      </c>
      <c r="M11" s="28"/>
    </row>
    <row r="12" spans="4:13" ht="18">
      <c r="D12" s="4" t="str">
        <f>IF(ISNUMBER(G6),B6,"")</f>
        <v>Russland</v>
      </c>
      <c r="E12" s="4" t="s">
        <v>6</v>
      </c>
      <c r="F12" s="4">
        <f>IF(ISNUMBER(G7),B7,"")</f>
      </c>
      <c r="G12" s="28"/>
      <c r="H12" s="28" t="s">
        <v>6</v>
      </c>
      <c r="I12" s="28"/>
      <c r="J12" s="28"/>
      <c r="K12" s="28"/>
      <c r="L12" s="28" t="s">
        <v>6</v>
      </c>
      <c r="M12" s="28"/>
    </row>
  </sheetData>
  <sheetProtection sheet="1" objects="1" scenarios="1" selectLockedCells="1"/>
  <mergeCells count="3">
    <mergeCell ref="D2:F2"/>
    <mergeCell ref="G3:I3"/>
    <mergeCell ref="K3:M3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D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Q39" sqref="Q39"/>
    </sheetView>
  </sheetViews>
  <sheetFormatPr defaultColWidth="11.421875" defaultRowHeight="12.75"/>
  <cols>
    <col min="2" max="2" width="13.28125" style="0" bestFit="1" customWidth="1"/>
    <col min="3" max="3" width="13.28125" style="12" bestFit="1" customWidth="1"/>
    <col min="4" max="6" width="5.00390625" style="0" bestFit="1" customWidth="1"/>
    <col min="7" max="8" width="5.00390625" style="0" customWidth="1"/>
    <col min="9" max="9" width="11.28125" style="0" customWidth="1"/>
    <col min="10" max="10" width="1.57421875" style="0" customWidth="1"/>
    <col min="11" max="11" width="13.28125" style="0" bestFit="1" customWidth="1"/>
    <col min="12" max="12" width="1.57421875" style="0" bestFit="1" customWidth="1"/>
    <col min="13" max="13" width="12.140625" style="0" bestFit="1" customWidth="1"/>
    <col min="14" max="14" width="3.7109375" style="0" customWidth="1"/>
    <col min="15" max="15" width="1.57421875" style="0" bestFit="1" customWidth="1"/>
    <col min="16" max="16" width="3.7109375" style="0" customWidth="1"/>
    <col min="18" max="18" width="15.57421875" style="0" bestFit="1" customWidth="1"/>
  </cols>
  <sheetData>
    <row r="2" spans="11:13" ht="12.75">
      <c r="K2" s="18" t="s">
        <v>5</v>
      </c>
      <c r="L2" s="19"/>
      <c r="M2" s="19"/>
    </row>
    <row r="3" spans="1:20" ht="12.75">
      <c r="A3" s="1" t="s">
        <v>0</v>
      </c>
      <c r="B3" s="14" t="s">
        <v>42</v>
      </c>
      <c r="C3" s="13"/>
      <c r="D3" s="1" t="s">
        <v>8</v>
      </c>
      <c r="E3" s="1" t="s">
        <v>9</v>
      </c>
      <c r="F3" s="1" t="s">
        <v>10</v>
      </c>
      <c r="G3" s="18" t="s">
        <v>17</v>
      </c>
      <c r="H3" s="18"/>
      <c r="I3" s="1" t="s">
        <v>11</v>
      </c>
      <c r="N3" s="18" t="s">
        <v>7</v>
      </c>
      <c r="O3" s="18"/>
      <c r="P3" s="19"/>
      <c r="R3" s="1" t="s">
        <v>40</v>
      </c>
      <c r="T3" s="10" t="s">
        <v>41</v>
      </c>
    </row>
    <row r="4" spans="1:20" ht="12.75">
      <c r="A4" s="1">
        <v>1</v>
      </c>
      <c r="B4" s="1" t="str">
        <f>Finalrunden!D4</f>
        <v>Portugal</v>
      </c>
      <c r="C4" s="13" t="s">
        <v>1</v>
      </c>
      <c r="D4" s="1">
        <f>IF(ISNUMBER(P4),IF(P4&gt;N4,3,IF(N4=P4,1,0)),"")</f>
        <v>3</v>
      </c>
      <c r="E4" s="1">
        <f>IF(ISNUMBER(N6),IF(N6&gt;P6,3,IF(N6=P6,1,0)),"")</f>
        <v>0</v>
      </c>
      <c r="F4" s="1">
        <f>IF(ISNUMBER(P9),IF(P9&gt;N9,3,IF(N9=P9,1,0)),"")</f>
        <v>0</v>
      </c>
      <c r="G4" s="18">
        <f>P4+N6+P9-(N4+P6+N9)</f>
        <v>-2</v>
      </c>
      <c r="H4" s="19"/>
      <c r="I4" s="2">
        <f>SUM(D4:F4)</f>
        <v>3</v>
      </c>
      <c r="K4" s="1" t="s">
        <v>3</v>
      </c>
      <c r="L4" s="1" t="s">
        <v>6</v>
      </c>
      <c r="M4" s="1" t="s">
        <v>1</v>
      </c>
      <c r="N4" s="2">
        <v>0</v>
      </c>
      <c r="O4" s="2" t="s">
        <v>6</v>
      </c>
      <c r="P4" s="2">
        <v>1</v>
      </c>
      <c r="R4" s="1" t="b">
        <f>IF(Finalrunden!D4=Gruppenspiele!C6,IF(AND(Gruppenspiele!I4=MAX(Gruppenspiele!I4,Gruppenspiele!I5,Gruppenspiele!I7),Gruppenspiele!G4=MAX(Gruppenspiele!G4,Gruppenspiele!G5,Gruppenspiele!G7)),Gruppenspiele!C4,IF(AND(Gruppenspiele!I5=MAX(Gruppenspiele!I5,Gruppenspiele!I7),Gruppenspiele!G5=MAX(Gruppenspiele!G5,Gruppenspiele!G7)),Gruppenspiele!C5,Gruppenspiele!C7)))</f>
        <v>0</v>
      </c>
      <c r="T4" s="10" t="s">
        <v>29</v>
      </c>
    </row>
    <row r="5" spans="1:18" ht="12.75">
      <c r="A5" s="1">
        <v>2</v>
      </c>
      <c r="B5" s="1" t="str">
        <f>IF(R4&lt;&gt;FALSE,R4,IF(R5&lt;&gt;FALSE,R5,IF(R6&lt;&gt;FALSE,R6,IF(R7&lt;&gt;FALSE,R7))))</f>
        <v>Türkei</v>
      </c>
      <c r="C5" s="13" t="s">
        <v>2</v>
      </c>
      <c r="D5" s="1">
        <f>IF(ISNUMBER(P5),IF(P5&gt;N5,3,IF(N5=P5,1,0)),"")</f>
        <v>0</v>
      </c>
      <c r="E5" s="1">
        <f>IF(ISNUMBER(P7),IF(P7&gt;N7,3,IF(P7=N7,1,0)),"")</f>
        <v>3</v>
      </c>
      <c r="F5" s="1">
        <f>IF(ISNUMBER(N9),IF(N9&gt;P9,3,IF(N9=P9,1,0)),"")</f>
        <v>3</v>
      </c>
      <c r="G5" s="18">
        <f>P5+P7+N9-(N5+N7+P9)</f>
        <v>0</v>
      </c>
      <c r="H5" s="19"/>
      <c r="I5" s="2">
        <f>SUM(D5:F5)</f>
        <v>6</v>
      </c>
      <c r="K5" s="1" t="s">
        <v>4</v>
      </c>
      <c r="L5" s="1" t="s">
        <v>6</v>
      </c>
      <c r="M5" s="1" t="s">
        <v>2</v>
      </c>
      <c r="N5" s="2">
        <v>2</v>
      </c>
      <c r="O5" s="2" t="s">
        <v>6</v>
      </c>
      <c r="P5" s="2">
        <v>0</v>
      </c>
      <c r="R5" s="1" t="b">
        <f>IF(Finalrunden!D4=Gruppenspiele!C5,IF(AND(Gruppenspiele!I4=MAX(Gruppenspiele!I4,Gruppenspiele!I6,Gruppenspiele!I7),Gruppenspiele!G4=MAX(Gruppenspiele!G4,Gruppenspiele!G6,Gruppenspiele!G7)),Gruppenspiele!C4,IF(AND(Gruppenspiele!I6=MAX(Gruppenspiele!I6:I7),Gruppenspiele!G6=MAX(Gruppenspiele!G6:H7)),Gruppenspiele!C6,Gruppenspiele!C7)))</f>
        <v>0</v>
      </c>
    </row>
    <row r="6" spans="1:18" ht="12.75">
      <c r="A6" s="1">
        <v>3</v>
      </c>
      <c r="B6" s="1"/>
      <c r="C6" s="13" t="s">
        <v>3</v>
      </c>
      <c r="D6" s="1">
        <f>IF(ISNUMBER(D4),IF(D4=1,1,IF(D4=0,3,0)),"")</f>
        <v>0</v>
      </c>
      <c r="E6" s="1">
        <f>IF(ISNUMBER(N7),IF(N7&gt;P7,3,IF(N7=P7,1,0)),"")</f>
        <v>0</v>
      </c>
      <c r="F6" s="1">
        <f>IF(ISNUMBER(N8),IF(N8&gt;P8,3,IF(N8=P8,1,0)),"")</f>
        <v>3</v>
      </c>
      <c r="G6" s="18">
        <f>N4+N7+N8-(P4+P7+P8)</f>
        <v>0</v>
      </c>
      <c r="H6" s="19"/>
      <c r="I6" s="2">
        <f>SUM(D6:F6)</f>
        <v>3</v>
      </c>
      <c r="K6" s="1" t="s">
        <v>1</v>
      </c>
      <c r="L6" s="1" t="s">
        <v>6</v>
      </c>
      <c r="M6" s="1" t="s">
        <v>4</v>
      </c>
      <c r="N6" s="2">
        <v>1</v>
      </c>
      <c r="O6" s="2" t="s">
        <v>6</v>
      </c>
      <c r="P6" s="2">
        <v>3</v>
      </c>
      <c r="R6" s="1" t="b">
        <f>IF(Finalrunden!D4=Gruppenspiele!C6,IF(AND(Gruppenspiele!I4=MAX(Gruppenspiele!I4,Gruppenspiele!I5,Gruppenspiele!I7),Gruppenspiele!G4=MAX(Gruppenspiele!G4,Gruppenspiele!G5,Gruppenspiele!G7)),Gruppenspiele!C4,IF(AND(Gruppenspiele!I5=MAX(Gruppenspiele!I5,Gruppenspiele!I7),Gruppenspiele!G5=MAX(Gruppenspiele!G5,Gruppenspiele!G7)),Gruppenspiele!C5,Gruppenspiele!C7)))</f>
        <v>0</v>
      </c>
    </row>
    <row r="7" spans="1:18" ht="12.75">
      <c r="A7" s="1">
        <v>4</v>
      </c>
      <c r="B7" s="1" t="str">
        <f>IF(AND(I7=MIN(I4:I7),G7=MIN(G4:H7)),C7,IF(AND(I6=MIN(I4:I6),G6=MIN(G4:H6)),C6,IF(AND(I5=MIN(I4:I5),G5=MIN(G4:H5)),C5,C4)))</f>
        <v>Tschechien</v>
      </c>
      <c r="C7" s="13" t="s">
        <v>4</v>
      </c>
      <c r="D7" s="1">
        <f>IF(D5=1,1,IF(D5=0,3,0))</f>
        <v>3</v>
      </c>
      <c r="E7" s="1">
        <f>IF(ISNUMBER(N6),IF(N6&lt;P6,3,IF(N6=P6,1,0)),"")</f>
        <v>3</v>
      </c>
      <c r="F7" s="1">
        <f>IF(ISNUMBER(N8),IF(N8&lt;P8,3,IF(N8=P8,1,0)),"")</f>
        <v>0</v>
      </c>
      <c r="G7" s="18">
        <f>P6+N5+P8-(P5+N6+N8)</f>
        <v>2</v>
      </c>
      <c r="H7" s="19"/>
      <c r="I7" s="2">
        <f>SUM(D7:F7)</f>
        <v>6</v>
      </c>
      <c r="K7" s="1" t="s">
        <v>3</v>
      </c>
      <c r="L7" s="1" t="s">
        <v>6</v>
      </c>
      <c r="M7" s="1" t="s">
        <v>2</v>
      </c>
      <c r="N7" s="2">
        <v>1</v>
      </c>
      <c r="O7" s="2" t="s">
        <v>6</v>
      </c>
      <c r="P7" s="2">
        <v>2</v>
      </c>
      <c r="R7" s="2" t="str">
        <f>IF(Gruppenspiele!C7=Finalrunden!D4,IF(AND(Gruppenspiele!I6=MAX(Gruppenspiele!I4:I6),Gruppenspiele!G6=MAX(Gruppenspiele!G4:H6)),Gruppenspiele!C6,IF(AND(Gruppenspiele!I5=MAX(Gruppenspiele!I4:I5),Gruppenspiele!G5=MAX(Gruppenspiele!G4:H5)),Gruppenspiele!C5,Gruppenspiele!C4)))</f>
        <v>Türkei</v>
      </c>
    </row>
    <row r="8" spans="1:16" ht="12.75">
      <c r="A8" s="1"/>
      <c r="B8" s="1"/>
      <c r="C8" s="13"/>
      <c r="D8" s="1"/>
      <c r="E8" s="1"/>
      <c r="F8" s="1"/>
      <c r="G8" s="1"/>
      <c r="H8" s="1"/>
      <c r="K8" s="1" t="s">
        <v>3</v>
      </c>
      <c r="L8" s="1" t="s">
        <v>6</v>
      </c>
      <c r="M8" s="1" t="s">
        <v>4</v>
      </c>
      <c r="N8" s="2">
        <v>2</v>
      </c>
      <c r="O8" s="2" t="s">
        <v>6</v>
      </c>
      <c r="P8" s="2">
        <v>0</v>
      </c>
    </row>
    <row r="9" spans="3:16" ht="12.75">
      <c r="C9" s="13"/>
      <c r="D9" s="1"/>
      <c r="E9" s="1"/>
      <c r="F9" s="1"/>
      <c r="G9" s="1"/>
      <c r="H9" s="1"/>
      <c r="K9" s="1" t="s">
        <v>2</v>
      </c>
      <c r="L9" s="1" t="s">
        <v>6</v>
      </c>
      <c r="M9" s="1" t="s">
        <v>1</v>
      </c>
      <c r="N9" s="2">
        <v>3</v>
      </c>
      <c r="O9" s="2" t="s">
        <v>6</v>
      </c>
      <c r="P9" s="2">
        <v>2</v>
      </c>
    </row>
    <row r="12" spans="11:13" ht="12.75">
      <c r="K12" s="18" t="s">
        <v>5</v>
      </c>
      <c r="L12" s="19"/>
      <c r="M12" s="19"/>
    </row>
    <row r="13" spans="1:20" ht="12.75">
      <c r="A13" s="1" t="s">
        <v>16</v>
      </c>
      <c r="B13" s="1"/>
      <c r="C13" s="13"/>
      <c r="D13" s="1" t="s">
        <v>8</v>
      </c>
      <c r="E13" s="1" t="s">
        <v>9</v>
      </c>
      <c r="F13" s="1" t="s">
        <v>10</v>
      </c>
      <c r="G13" s="18" t="s">
        <v>17</v>
      </c>
      <c r="H13" s="18"/>
      <c r="I13" s="1" t="s">
        <v>11</v>
      </c>
      <c r="N13" s="18" t="s">
        <v>7</v>
      </c>
      <c r="O13" s="18"/>
      <c r="P13" s="19"/>
      <c r="R13" s="1" t="s">
        <v>40</v>
      </c>
      <c r="T13" s="10" t="s">
        <v>41</v>
      </c>
    </row>
    <row r="14" spans="1:20" ht="12.75">
      <c r="A14" s="1">
        <v>1</v>
      </c>
      <c r="B14" s="1" t="str">
        <f>Finalrunden!D5</f>
        <v>Kroatien</v>
      </c>
      <c r="C14" s="13" t="s">
        <v>12</v>
      </c>
      <c r="D14" s="1">
        <f>IF(ISNUMBER(P14),IF(P14&lt;N14,3,IF(N14=P14,1,0)),"")</f>
        <v>3</v>
      </c>
      <c r="E14" s="1">
        <f>IF(ISNUMBER(N16),IF(N16&gt;P16,3,IF(N16=P16,1,0)),"")</f>
        <v>0</v>
      </c>
      <c r="F14" s="1">
        <f>IF(ISNUMBER(P18),IF(P18&gt;N18,3,IF(N18=P18,1,0)),"")</f>
        <v>3</v>
      </c>
      <c r="G14" s="18">
        <f>N14+N16+P18-(P14+P16+N18)</f>
        <v>2</v>
      </c>
      <c r="H14" s="18"/>
      <c r="I14" s="2">
        <f>SUM(D14:F14)</f>
        <v>6</v>
      </c>
      <c r="K14" s="1" t="s">
        <v>12</v>
      </c>
      <c r="L14" s="1" t="s">
        <v>6</v>
      </c>
      <c r="M14" s="1" t="s">
        <v>14</v>
      </c>
      <c r="N14" s="2">
        <v>2</v>
      </c>
      <c r="O14" s="2" t="s">
        <v>6</v>
      </c>
      <c r="P14" s="2">
        <v>0</v>
      </c>
      <c r="R14" s="1" t="b">
        <f>IF(Finalrunden!D5=Gruppenspiele!C14,IF(AND(Gruppenspiele!I15=MAX(Gruppenspiele!I15:I17),Gruppenspiele!G15=MAX(Gruppenspiele!G15:H17)),Gruppenspiele!C15,IF(AND(Gruppenspiele!I16=MAX(Gruppenspiele!I16,Gruppenspiele!I17),Gruppenspiele!G16=MAX(Gruppenspiele!G16,Gruppenspiele!G17)),Gruppenspiele!C16,Gruppenspiele!C17)))</f>
        <v>0</v>
      </c>
      <c r="T14" s="10" t="s">
        <v>30</v>
      </c>
    </row>
    <row r="15" spans="1:18" ht="12.75">
      <c r="A15" s="1">
        <v>2</v>
      </c>
      <c r="B15" s="1" t="str">
        <f>IF(R14&lt;&gt;FALSE,R14,IF(R15&lt;&gt;FALSE,R15,IF(R16&lt;&gt;FALSE,R16,IF(R17&lt;&gt;FALSE,R17))))</f>
        <v>Deutschland</v>
      </c>
      <c r="C15" s="13" t="s">
        <v>13</v>
      </c>
      <c r="D15" s="1">
        <f>IF(P15&lt;N15,3,IF(N15=P15,1,0))</f>
        <v>0</v>
      </c>
      <c r="E15" s="1">
        <f>IF(ISNUMBER(P17),IF(P17&lt;N17,3,IF(P17=N17,1,0)),"")</f>
        <v>1</v>
      </c>
      <c r="F15" s="1">
        <f>IF(ISNUMBER(N18),IF(N18&gt;P18,3,IF(N18=P18,1,0)),"")</f>
        <v>0</v>
      </c>
      <c r="G15" s="18">
        <f>N15+N17+N18-(P15+P17+P18)</f>
        <v>-2</v>
      </c>
      <c r="H15" s="18"/>
      <c r="I15" s="2">
        <f>SUM(D15:F15)</f>
        <v>1</v>
      </c>
      <c r="K15" s="1" t="s">
        <v>13</v>
      </c>
      <c r="L15" s="1" t="s">
        <v>6</v>
      </c>
      <c r="M15" s="1" t="s">
        <v>15</v>
      </c>
      <c r="N15" s="2">
        <v>0</v>
      </c>
      <c r="O15" s="2" t="s">
        <v>6</v>
      </c>
      <c r="P15" s="2">
        <v>1</v>
      </c>
      <c r="R15" s="1" t="b">
        <f>IF(Finalrunden!D5=Gruppenspiele!C15,IF(AND(Gruppenspiele!I14=MAX(Gruppenspiele!I14,Gruppenspiele!I16,Gruppenspiele!I17),Gruppenspiele!G14=MAX(Gruppenspiele!G14,Gruppenspiele!G16,Gruppenspiele!G17)),Gruppenspiele!C14,IF(AND(Gruppenspiele!I16=MAX(Gruppenspiele!I16:I17),Gruppenspiele!G16=MAX(Gruppenspiele!G16:H17)),Gruppenspiele!C16,Gruppenspiele!C17)))</f>
        <v>0</v>
      </c>
    </row>
    <row r="16" spans="1:18" ht="12.75">
      <c r="A16" s="1">
        <v>3</v>
      </c>
      <c r="B16" s="1"/>
      <c r="C16" s="13" t="s">
        <v>14</v>
      </c>
      <c r="D16" s="1">
        <f>IF(ISNUMBER(D14),IF(D14=1,1,IF(D14=0,3,0)),"")</f>
        <v>0</v>
      </c>
      <c r="E16" s="1">
        <f>IF(ISNUMBER(N17),IF(N17&lt;P17,3,IF(N17=P17,1,0)),"")</f>
        <v>1</v>
      </c>
      <c r="F16" s="1">
        <f>IF(ISNUMBER(N19),IF(N19&gt;P19,3,IF(N19=P19,1,0)),"")</f>
        <v>0</v>
      </c>
      <c r="G16" s="18">
        <f>P14+P17+N19-(N14+N17+P19)</f>
        <v>-3</v>
      </c>
      <c r="H16" s="18"/>
      <c r="I16" s="2">
        <f>SUM(D16:F16)</f>
        <v>1</v>
      </c>
      <c r="K16" s="1" t="s">
        <v>12</v>
      </c>
      <c r="L16" s="1" t="s">
        <v>6</v>
      </c>
      <c r="M16" s="1" t="s">
        <v>15</v>
      </c>
      <c r="N16" s="2">
        <v>1</v>
      </c>
      <c r="O16" s="2" t="s">
        <v>6</v>
      </c>
      <c r="P16" s="2">
        <v>2</v>
      </c>
      <c r="R16" s="1" t="b">
        <f>IF(Finalrunden!D5=Gruppenspiele!C16,IF(AND(Gruppenspiele!I14=MAX(Gruppenspiele!I14,Gruppenspiele!I15,Gruppenspiele!I17),Gruppenspiele!G14=MAX(Gruppenspiele!G14,Gruppenspiele!G15,Gruppenspiele!G17)),Gruppenspiele!C14,IF(AND(Gruppenspiele!I15=MAX(Gruppenspiele!I15,Gruppenspiele!I17),Gruppenspiele!G15=MAX(Gruppenspiele!G15,Gruppenspiele!G17)),Gruppenspiele!C15,Gruppenspiele!C17)))</f>
        <v>0</v>
      </c>
    </row>
    <row r="17" spans="1:18" ht="12.75">
      <c r="A17" s="1">
        <v>4</v>
      </c>
      <c r="B17" s="1" t="str">
        <f>IF(AND(I17=MIN(I14:I17),G17=MIN(G14:H17)),C17,IF(AND(I16=MIN(I14:I16),G16=MIN(G14:H16)),C16,IF(AND(I15=MIN(I14:I15),G15=MIN(G14:H15)),C15,C14)))</f>
        <v>Polen</v>
      </c>
      <c r="C17" s="13" t="s">
        <v>15</v>
      </c>
      <c r="D17" s="1">
        <f>IF(ISNUMBER(D15),IF(D15=1,1,IF(D15=0,3,0)),"")</f>
        <v>3</v>
      </c>
      <c r="E17" s="1">
        <f>IF(ISNUMBER(N16),IF(N16&lt;P16,3,IF(N16=P16,1,0)),"")</f>
        <v>3</v>
      </c>
      <c r="F17" s="1">
        <f>IF(ISNUMBER(N19),IF(N19&lt;P19,3,IF(N19=P19,1,0)),"")</f>
        <v>3</v>
      </c>
      <c r="G17" s="18">
        <f>P15+P16+P19-(N15+N16+N19)</f>
        <v>3</v>
      </c>
      <c r="H17" s="18"/>
      <c r="I17" s="2">
        <f>SUM(D17:F17)</f>
        <v>9</v>
      </c>
      <c r="K17" s="1" t="s">
        <v>13</v>
      </c>
      <c r="L17" s="1" t="s">
        <v>6</v>
      </c>
      <c r="M17" s="1" t="s">
        <v>14</v>
      </c>
      <c r="N17" s="2">
        <v>1</v>
      </c>
      <c r="O17" s="2" t="s">
        <v>6</v>
      </c>
      <c r="P17" s="2">
        <v>1</v>
      </c>
      <c r="R17" s="2" t="str">
        <f>IF(Finalrunden!D5=Gruppenspiele!C17,IF(AND(Gruppenspiele!I14=MAX(Gruppenspiele!I14:I16),Gruppenspiele!G14=MAX(Gruppenspiele!G14:H16)),Gruppenspiele!C14,IF(AND(Gruppenspiele!I15=MAX(Gruppenspiele!I15:I16),Gruppenspiele!G15=MAX(Gruppenspiele!G15:H16)),Gruppenspiele!C15,Gruppenspiele!C16)))</f>
        <v>Deutschland</v>
      </c>
    </row>
    <row r="18" spans="1:16" ht="12.75">
      <c r="A18" s="1"/>
      <c r="B18" s="1"/>
      <c r="C18" s="13"/>
      <c r="D18" s="1"/>
      <c r="E18" s="1"/>
      <c r="F18" s="1"/>
      <c r="G18" s="1"/>
      <c r="H18" s="1"/>
      <c r="K18" s="1" t="s">
        <v>13</v>
      </c>
      <c r="L18" s="1" t="s">
        <v>6</v>
      </c>
      <c r="M18" s="1" t="s">
        <v>12</v>
      </c>
      <c r="N18" s="2">
        <v>0</v>
      </c>
      <c r="O18" s="2" t="s">
        <v>6</v>
      </c>
      <c r="P18" s="2">
        <v>1</v>
      </c>
    </row>
    <row r="19" spans="3:16" ht="12.75">
      <c r="C19" s="13"/>
      <c r="D19" s="1"/>
      <c r="E19" s="1"/>
      <c r="F19" s="1"/>
      <c r="G19" s="1"/>
      <c r="H19" s="1"/>
      <c r="K19" s="1" t="s">
        <v>14</v>
      </c>
      <c r="L19" s="1" t="s">
        <v>6</v>
      </c>
      <c r="M19" s="1" t="s">
        <v>15</v>
      </c>
      <c r="N19" s="2">
        <v>0</v>
      </c>
      <c r="O19" s="2" t="s">
        <v>6</v>
      </c>
      <c r="P19" s="2">
        <v>1</v>
      </c>
    </row>
    <row r="22" spans="11:13" ht="12.75">
      <c r="K22" s="18" t="s">
        <v>5</v>
      </c>
      <c r="L22" s="19"/>
      <c r="M22" s="19"/>
    </row>
    <row r="23" spans="1:20" ht="12.75">
      <c r="A23" s="1" t="s">
        <v>18</v>
      </c>
      <c r="B23" s="1"/>
      <c r="C23" s="13"/>
      <c r="D23" s="1" t="s">
        <v>8</v>
      </c>
      <c r="E23" s="1" t="s">
        <v>9</v>
      </c>
      <c r="F23" s="1" t="s">
        <v>10</v>
      </c>
      <c r="G23" s="18" t="s">
        <v>17</v>
      </c>
      <c r="H23" s="18"/>
      <c r="I23" s="1" t="s">
        <v>11</v>
      </c>
      <c r="N23" s="18" t="s">
        <v>7</v>
      </c>
      <c r="O23" s="18"/>
      <c r="P23" s="19"/>
      <c r="R23" s="1" t="s">
        <v>40</v>
      </c>
      <c r="T23" s="10" t="s">
        <v>41</v>
      </c>
    </row>
    <row r="24" spans="1:20" ht="12.75">
      <c r="A24" s="1">
        <v>1</v>
      </c>
      <c r="B24" s="1" t="str">
        <f>Finalrunden!D6</f>
        <v>Niederlande</v>
      </c>
      <c r="C24" s="13" t="s">
        <v>19</v>
      </c>
      <c r="D24" s="1">
        <f>IF(ISNUMBER(P24),IF(P24&lt;N24,3,IF(N24=P24,1,0)),"")</f>
        <v>1</v>
      </c>
      <c r="E24" s="1">
        <f>IF(ISNUMBER(N27),IF(N27&lt;P27,3,IF(N27=P27,1,0)),"")</f>
        <v>0</v>
      </c>
      <c r="F24" s="1">
        <f>IF(ISNUMBER(P28),IF(P28&lt;N28,3,IF(N28=P28,1,0)),"")</f>
        <v>0</v>
      </c>
      <c r="G24" s="18">
        <f>P24+P27+N28-(N24+N27+P28)</f>
        <v>-5</v>
      </c>
      <c r="H24" s="18"/>
      <c r="I24" s="2">
        <f>SUM(D24:F24)</f>
        <v>1</v>
      </c>
      <c r="K24" s="1" t="s">
        <v>20</v>
      </c>
      <c r="L24" s="1" t="s">
        <v>6</v>
      </c>
      <c r="M24" s="1" t="s">
        <v>19</v>
      </c>
      <c r="N24" s="2">
        <v>0</v>
      </c>
      <c r="O24" s="2" t="s">
        <v>6</v>
      </c>
      <c r="P24" s="2">
        <v>0</v>
      </c>
      <c r="R24" s="1" t="b">
        <f>IF(Finalrunden!D6=Gruppenspiele!C24,IF(AND(Gruppenspiele!I25=MAX(Gruppenspiele!I25:I27),Gruppenspiele!G25=MAX(Gruppenspiele!G25:H27)),Gruppenspiele!C25,IF(AND(Gruppenspiele!I26=MAX(Gruppenspiele!I26:I27),Gruppenspiele!G26=MAX(Gruppenspiele!G26:H27)),Gruppenspiele!C26,Gruppenspiele!C27)))</f>
        <v>0</v>
      </c>
      <c r="T24" s="10" t="s">
        <v>31</v>
      </c>
    </row>
    <row r="25" spans="1:18" ht="12.75">
      <c r="A25" s="1">
        <v>2</v>
      </c>
      <c r="B25" s="1" t="str">
        <f>IF(R24&lt;&gt;FALSE,R24,IF(R25&lt;&gt;FALSE,R25,IF(R26&lt;&gt;FALSE,R26,IF(R27&lt;&gt;FALSE,R27))))</f>
        <v>Italien</v>
      </c>
      <c r="C25" s="13" t="s">
        <v>20</v>
      </c>
      <c r="D25" s="1">
        <f>IF(ISNUMBER(P24),IF(P24&gt;N24,3,IF(N24=P24,1,0)),"")</f>
        <v>1</v>
      </c>
      <c r="E25" s="1">
        <f>IF(ISNUMBER(P26),IF(P26&gt;N26,3,IF(P26=N26,1,0)),"")</f>
        <v>1</v>
      </c>
      <c r="F25" s="1">
        <f>IF(ISNUMBER(N29),IF(N29&lt;P29,3,IF(N29=P29,1,0)),"")</f>
        <v>0</v>
      </c>
      <c r="G25" s="18">
        <f>N24+P26+P29-(P24+N26+N29)</f>
        <v>-2</v>
      </c>
      <c r="H25" s="18"/>
      <c r="I25" s="2">
        <f>SUM(D25:F25)</f>
        <v>2</v>
      </c>
      <c r="K25" s="1" t="s">
        <v>21</v>
      </c>
      <c r="L25" s="1" t="s">
        <v>6</v>
      </c>
      <c r="M25" s="1" t="s">
        <v>22</v>
      </c>
      <c r="N25" s="2">
        <v>3</v>
      </c>
      <c r="O25" s="2" t="s">
        <v>6</v>
      </c>
      <c r="P25" s="2">
        <v>0</v>
      </c>
      <c r="R25" s="1" t="b">
        <f>IF(Finalrunden!D6=Gruppenspiele!C25,IF(AND(Gruppenspiele!I24=MAX(Gruppenspiele!I24,Gruppenspiele!I26,Gruppenspiele!I27,),Gruppenspiele!G24=MAX(Gruppenspiele!G24,Gruppenspiele!G26,Gruppenspiele!G27)),Gruppenspiele!C24,IF(AND(Gruppenspiele!I26=MAX(Gruppenspiele!I26:I27),Gruppenspiele!G26=MAX(Gruppenspiele!G26:H27)),Gruppenspiele!C26,Gruppenspiele!C27)))</f>
        <v>0</v>
      </c>
    </row>
    <row r="26" spans="1:18" ht="12.75">
      <c r="A26" s="1">
        <v>3</v>
      </c>
      <c r="B26" s="1"/>
      <c r="C26" s="13" t="s">
        <v>21</v>
      </c>
      <c r="D26" s="1">
        <f>IF(ISNUMBER(N25),IF(N25&gt;P25,3,IF(N25=P25,1,0)),"")</f>
        <v>3</v>
      </c>
      <c r="E26" s="1">
        <f>IF(ISNUMBER(N27),IF(N27&gt;P27,3,IF(N27=P27,1,0)),"")</f>
        <v>3</v>
      </c>
      <c r="F26" s="1">
        <f>IF(ISNUMBER(N29),IF(N29&gt;P29,3,IF(N29=P29,1,0)),"")</f>
        <v>3</v>
      </c>
      <c r="G26" s="18">
        <f>N25+N27+N29-(P25+P27+P29)</f>
        <v>8</v>
      </c>
      <c r="H26" s="18"/>
      <c r="I26" s="2">
        <f>SUM(D26:F26)</f>
        <v>9</v>
      </c>
      <c r="K26" s="1" t="s">
        <v>22</v>
      </c>
      <c r="L26" s="1" t="s">
        <v>6</v>
      </c>
      <c r="M26" s="1" t="s">
        <v>20</v>
      </c>
      <c r="N26" s="2">
        <v>1</v>
      </c>
      <c r="O26" s="2" t="s">
        <v>6</v>
      </c>
      <c r="P26" s="2">
        <v>1</v>
      </c>
      <c r="R26" s="2" t="str">
        <f>IF(Finalrunden!D6=Gruppenspiele!C26,IF(AND(Gruppenspiele!I24=MAX(Gruppenspiele!I24,Gruppenspiele!I25,Gruppenspiele!I27),Gruppenspiele!G24=MAX(Gruppenspiele!G24,Gruppenspiele!G25,Gruppenspiele!G27)),Gruppenspiele!C24,IF(AND(Gruppenspiele!I25=MAX(Gruppenspiele!I25,Gruppenspiele!I27),Gruppenspiele!G25=MAX(Gruppenspiele!G25,Gruppenspiele!G27)),Gruppenspiele!C25,Gruppenspiele!C27)))</f>
        <v>Italien</v>
      </c>
    </row>
    <row r="27" spans="1:18" ht="12.75">
      <c r="A27" s="1">
        <v>4</v>
      </c>
      <c r="B27" s="1" t="str">
        <f>IF(AND(I27=MIN(I24:I27),G27=MIN(G24:H27)),C27,IF(AND(I26=MIN(I24:I26),G26=MIN(G24:H26)),C26,IF(AND(I25=MIN(I24:I25),G25=MIN(G24:H25)),C25,C24)))</f>
        <v>Frankreich</v>
      </c>
      <c r="C27" s="13" t="s">
        <v>22</v>
      </c>
      <c r="D27" s="1">
        <f>IF(ISNUMBER(D26),IF(D26=1,1,IF(D26=0,3,0)),"")</f>
        <v>0</v>
      </c>
      <c r="E27" s="1">
        <f>IF(ISNUMBER(N26),IF(N26&gt;P26,3,IF(N26=P26,1,0)),"")</f>
        <v>1</v>
      </c>
      <c r="F27" s="1">
        <f>IF(ISNUMBER(N28),IF(N28&lt;P28,3,IF(N28=P28,1,0)),"")</f>
        <v>3</v>
      </c>
      <c r="G27" s="18">
        <f>P25+N26+P28-(N25+P26+N28)</f>
        <v>-1</v>
      </c>
      <c r="H27" s="18"/>
      <c r="I27" s="2">
        <f>SUM(D27:F27)</f>
        <v>4</v>
      </c>
      <c r="K27" s="1" t="s">
        <v>21</v>
      </c>
      <c r="L27" s="1" t="s">
        <v>6</v>
      </c>
      <c r="M27" s="1" t="s">
        <v>19</v>
      </c>
      <c r="N27" s="2">
        <v>4</v>
      </c>
      <c r="O27" s="2" t="s">
        <v>6</v>
      </c>
      <c r="P27" s="2">
        <v>1</v>
      </c>
      <c r="R27" s="1" t="b">
        <f>IF(Finalrunden!D6=Gruppenspiele!C27,IF(AND(Gruppenspiele!I24=MAX(Gruppenspiele!I24:Gruppenspiele!I26),Gruppenspiele!G24=MAX(Gruppenspiele!G24:H26)),Gruppenspiele!C24,IF(AND(Gruppenspiele!I25=MAX(Gruppenspiele!I25,Gruppenspiele!I26),Gruppenspiele!G25=MAX(Gruppenspiele!G25,Gruppenspiele!G26)),Gruppenspiele!C25,Gruppenspiele!C26)))</f>
        <v>0</v>
      </c>
    </row>
    <row r="28" spans="1:16" ht="12.75">
      <c r="A28" s="1"/>
      <c r="B28" s="1"/>
      <c r="C28" s="13"/>
      <c r="D28" s="1"/>
      <c r="E28" s="1"/>
      <c r="F28" s="1"/>
      <c r="G28" s="1"/>
      <c r="H28" s="1"/>
      <c r="K28" s="1" t="s">
        <v>19</v>
      </c>
      <c r="L28" s="1" t="s">
        <v>6</v>
      </c>
      <c r="M28" s="1" t="s">
        <v>22</v>
      </c>
      <c r="N28" s="2">
        <v>0</v>
      </c>
      <c r="O28" s="2" t="s">
        <v>6</v>
      </c>
      <c r="P28" s="2">
        <v>2</v>
      </c>
    </row>
    <row r="29" spans="3:16" ht="12.75">
      <c r="C29" s="13"/>
      <c r="D29" s="1"/>
      <c r="E29" s="1"/>
      <c r="F29" s="1"/>
      <c r="G29" s="1"/>
      <c r="H29" s="1"/>
      <c r="K29" s="1" t="s">
        <v>21</v>
      </c>
      <c r="L29" s="1" t="s">
        <v>6</v>
      </c>
      <c r="M29" s="1" t="s">
        <v>20</v>
      </c>
      <c r="N29" s="2">
        <v>2</v>
      </c>
      <c r="O29" s="2" t="s">
        <v>6</v>
      </c>
      <c r="P29" s="2">
        <v>0</v>
      </c>
    </row>
    <row r="32" spans="11:13" ht="12.75">
      <c r="K32" s="18" t="s">
        <v>5</v>
      </c>
      <c r="L32" s="19"/>
      <c r="M32" s="19"/>
    </row>
    <row r="33" spans="1:20" ht="12.75">
      <c r="A33" s="1" t="s">
        <v>27</v>
      </c>
      <c r="B33" s="1"/>
      <c r="C33" s="13"/>
      <c r="D33" s="1" t="s">
        <v>8</v>
      </c>
      <c r="E33" s="1" t="s">
        <v>9</v>
      </c>
      <c r="F33" s="1" t="s">
        <v>10</v>
      </c>
      <c r="G33" s="18" t="s">
        <v>17</v>
      </c>
      <c r="H33" s="18"/>
      <c r="I33" s="1" t="s">
        <v>11</v>
      </c>
      <c r="N33" s="18" t="s">
        <v>7</v>
      </c>
      <c r="O33" s="18"/>
      <c r="P33" s="19"/>
      <c r="R33" s="1" t="s">
        <v>40</v>
      </c>
      <c r="T33" s="10" t="s">
        <v>41</v>
      </c>
    </row>
    <row r="34" spans="1:20" ht="12.75">
      <c r="A34" s="1">
        <v>1</v>
      </c>
      <c r="B34" s="1" t="str">
        <f>Finalrunden!D7</f>
        <v>Spanien</v>
      </c>
      <c r="C34" s="13" t="s">
        <v>23</v>
      </c>
      <c r="D34" s="1">
        <f>IF(ISNUMBER(N35),IF(P35&gt;N35,3,IF(N35=P35,1,0)),"")</f>
        <v>3</v>
      </c>
      <c r="E34" s="1">
        <f>IF(ISNUMBER(N36),IF(N36&gt;P36,3,IF(N36=P36,1,0)),"")</f>
        <v>0</v>
      </c>
      <c r="F34" s="1">
        <f>IF(ISNUMBER(N39),IF(P39&gt;N39,3,IF(N39=P39,1,0)),"")</f>
        <v>0</v>
      </c>
      <c r="G34" s="18">
        <f>P35+N36+P39-(N35+P36+N39)</f>
        <v>-1</v>
      </c>
      <c r="H34" s="18"/>
      <c r="I34" s="2">
        <f>SUM(D34:F34)</f>
        <v>3</v>
      </c>
      <c r="K34" s="1" t="s">
        <v>25</v>
      </c>
      <c r="L34" s="1" t="s">
        <v>6</v>
      </c>
      <c r="M34" s="1" t="s">
        <v>26</v>
      </c>
      <c r="N34" s="2">
        <v>4</v>
      </c>
      <c r="O34" s="2" t="s">
        <v>6</v>
      </c>
      <c r="P34" s="2">
        <v>1</v>
      </c>
      <c r="R34" s="1" t="b">
        <f>IF(Finalrunden!D7=Gruppenspiele!C34,IF(AND(Gruppenspiele!I35=MAX(Gruppenspiele!I35:I37),Gruppenspiele!G35=MAX(Gruppenspiele!G35:H37)),Gruppenspiele!C35,IF(AND(Gruppenspiele!I36=MAX(Gruppenspiele!I36:I37),Gruppenspiele!G36=MAX(Gruppenspiele!G36:H37)),Gruppenspiele!C36,Gruppenspiele!C37)))</f>
        <v>0</v>
      </c>
      <c r="T34" s="10" t="s">
        <v>32</v>
      </c>
    </row>
    <row r="35" spans="1:18" ht="12.75">
      <c r="A35" s="1">
        <v>2</v>
      </c>
      <c r="B35" s="1" t="str">
        <f>IF(R34&lt;&gt;FALSE,R34,IF(R35&lt;&gt;FALSE,R35,IF(R36&lt;&gt;FALSE,R36,IF(R37&lt;&gt;FALSE,R37))))</f>
        <v>Russland</v>
      </c>
      <c r="C35" s="13" t="s">
        <v>24</v>
      </c>
      <c r="D35" s="1">
        <f>IF(ISNUMBER(N35),IF(P35&lt;N35,3,IF(N35=P35,1,0)),"")</f>
        <v>0</v>
      </c>
      <c r="E35" s="1">
        <f>IF(ISNUMBER(P37),IF(P37&lt;N37,3,IF(P37=N37,1,0)),"")</f>
        <v>0</v>
      </c>
      <c r="F35" s="1">
        <f>IF(ISNUMBER(N38),IF(N38&gt;P38,3,IF(N38=P38,1,0)),"")</f>
        <v>0</v>
      </c>
      <c r="G35" s="18">
        <f>N35+N37+N38-(P35+P37+P38)</f>
        <v>-4</v>
      </c>
      <c r="H35" s="18"/>
      <c r="I35" s="2">
        <f>SUM(D35:F35)</f>
        <v>0</v>
      </c>
      <c r="K35" s="1" t="s">
        <v>24</v>
      </c>
      <c r="L35" s="1" t="s">
        <v>6</v>
      </c>
      <c r="M35" s="1" t="s">
        <v>23</v>
      </c>
      <c r="N35" s="2">
        <v>0</v>
      </c>
      <c r="O35" s="2" t="s">
        <v>6</v>
      </c>
      <c r="P35" s="2">
        <v>2</v>
      </c>
      <c r="R35" s="1" t="b">
        <f>IF(Finalrunden!D7=Gruppenspiele!C35,IF(AND(Gruppenspiele!I34=MAX(Gruppenspiele!I34,Gruppenspiele!I36,Gruppenspiele!I37,),Gruppenspiele!G34=MAX(Gruppenspiele!G34,Gruppenspiele!G36,Gruppenspiele!G37)),Gruppenspiele!C34,IF(AND(Gruppenspiele!I36=MAX(Gruppenspiele!I36:I37),Gruppenspiele!G36=MAX(Gruppenspiele!G36:H37)),Gruppenspiele!C36,Gruppenspiele!C37)))</f>
        <v>0</v>
      </c>
    </row>
    <row r="36" spans="1:18" ht="12.75">
      <c r="A36" s="1">
        <v>3</v>
      </c>
      <c r="B36" s="1"/>
      <c r="C36" s="13" t="s">
        <v>25</v>
      </c>
      <c r="D36" s="1">
        <f>IF(ISNUMBER(N34),IF(N34&gt;P34,3,IF(N34=P34,1,0)),"")</f>
        <v>3</v>
      </c>
      <c r="E36" s="1">
        <f>IF(ISNUMBER(N36),IF(N36&lt;P36,3,IF(N36=P36,1,0)),"")</f>
        <v>3</v>
      </c>
      <c r="F36" s="1">
        <f>IF(ISNUMBER(N38),IF(N38&lt;P38,3,IF(N38=P38,1,0)),"")</f>
        <v>3</v>
      </c>
      <c r="G36" s="18">
        <f>N34+P36+P38-(P34+N36+N38)</f>
        <v>5</v>
      </c>
      <c r="H36" s="18"/>
      <c r="I36" s="2">
        <f>SUM(D36:F36)</f>
        <v>9</v>
      </c>
      <c r="K36" s="1" t="s">
        <v>23</v>
      </c>
      <c r="L36" s="1" t="s">
        <v>6</v>
      </c>
      <c r="M36" s="1" t="s">
        <v>25</v>
      </c>
      <c r="N36" s="2">
        <v>1</v>
      </c>
      <c r="O36" s="2" t="s">
        <v>6</v>
      </c>
      <c r="P36" s="2">
        <v>2</v>
      </c>
      <c r="R36" s="2" t="str">
        <f>IF(Finalrunden!D7=Gruppenspiele!C36,IF(AND(Gruppenspiele!I34=MAX(Gruppenspiele!I34,Gruppenspiele!I35,Gruppenspiele!I37),Gruppenspiele!G34=MAX(Gruppenspiele!G34,Gruppenspiele!G35,Gruppenspiele!G37)),Gruppenspiele!C34,IF(AND(Gruppenspiele!I35=MAX(Gruppenspiele!I35,Gruppenspiele!I37),Gruppenspiele!G35=MAX(Gruppenspiele!G35,Gruppenspiele!G37)),Gruppenspiele!C35,Gruppenspiele!C37)))</f>
        <v>Russland</v>
      </c>
    </row>
    <row r="37" spans="1:18" ht="12.75">
      <c r="A37" s="1">
        <v>4</v>
      </c>
      <c r="B37" s="1" t="str">
        <f>IF(AND(I37=MIN(I34:I37),G37=MIN(G34:H37)),C37,IF(AND(I36=MIN(I34:I36),G36=MIN(G34:H36)),C36,IF(AND(I35=MIN(I34:I35),G35=MIN(G34:H35)),C35,C34)))</f>
        <v>Griechenland</v>
      </c>
      <c r="C37" s="13" t="s">
        <v>26</v>
      </c>
      <c r="D37" s="1">
        <f>IF(ISNUMBER(N34),IF(N34&lt;P34,3,IF(N34=P34,1,0)),"")</f>
        <v>0</v>
      </c>
      <c r="E37" s="1">
        <f>IF(ISNUMBER(N37),IF(N37&lt;P37,3,IF(N37=P37,1,0)),"")</f>
        <v>3</v>
      </c>
      <c r="F37" s="1">
        <f>IF(ISNUMBER(N39),IF(N39&gt;P39,3,IF(N39=P39,1,0)),"")</f>
        <v>3</v>
      </c>
      <c r="G37" s="18">
        <f>P34+P37+N39-(N34+N37+P39)</f>
        <v>0</v>
      </c>
      <c r="H37" s="18"/>
      <c r="I37" s="2">
        <f>SUM(D37:F37)</f>
        <v>6</v>
      </c>
      <c r="K37" s="1" t="s">
        <v>24</v>
      </c>
      <c r="L37" s="1" t="s">
        <v>6</v>
      </c>
      <c r="M37" s="1" t="s">
        <v>26</v>
      </c>
      <c r="N37" s="2">
        <v>0</v>
      </c>
      <c r="O37" s="2" t="s">
        <v>6</v>
      </c>
      <c r="P37" s="2">
        <v>1</v>
      </c>
      <c r="R37" s="1" t="b">
        <f>IF(Finalrunden!D7=Gruppenspiele!C37,IF(AND(Gruppenspiele!I34=MAX(Gruppenspiele!I34:Gruppenspiele!I36),Gruppenspiele!G34=MAX(Gruppenspiele!G34:H36)),Gruppenspiele!C34,IF(AND(Gruppenspiele!I35=MAX(Gruppenspiele!I35,Gruppenspiele!I36),Gruppenspiele!G35=MAX(Gruppenspiele!G35,Gruppenspiele!G36)),Gruppenspiele!C35,Gruppenspiele!C36)))</f>
        <v>0</v>
      </c>
    </row>
    <row r="38" spans="1:16" ht="12.75">
      <c r="A38" s="1"/>
      <c r="B38" s="1"/>
      <c r="C38" s="13"/>
      <c r="D38" s="1"/>
      <c r="E38" s="1"/>
      <c r="F38" s="1"/>
      <c r="G38" s="1"/>
      <c r="H38" s="1"/>
      <c r="K38" s="1" t="s">
        <v>24</v>
      </c>
      <c r="L38" s="1" t="s">
        <v>6</v>
      </c>
      <c r="M38" s="1" t="s">
        <v>25</v>
      </c>
      <c r="N38" s="2">
        <v>1</v>
      </c>
      <c r="O38" s="2" t="s">
        <v>6</v>
      </c>
      <c r="P38" s="2">
        <v>2</v>
      </c>
    </row>
    <row r="39" spans="3:16" ht="12.75">
      <c r="C39" s="13"/>
      <c r="D39" s="1"/>
      <c r="E39" s="1"/>
      <c r="F39" s="1"/>
      <c r="G39" s="1"/>
      <c r="H39" s="1"/>
      <c r="K39" s="1" t="s">
        <v>26</v>
      </c>
      <c r="L39" s="1" t="s">
        <v>6</v>
      </c>
      <c r="M39" s="1" t="s">
        <v>23</v>
      </c>
      <c r="N39" s="2">
        <v>2</v>
      </c>
      <c r="O39" s="2" t="s">
        <v>6</v>
      </c>
      <c r="P39" s="2">
        <v>0</v>
      </c>
    </row>
  </sheetData>
  <mergeCells count="28">
    <mergeCell ref="K2:M2"/>
    <mergeCell ref="K12:M12"/>
    <mergeCell ref="N13:P13"/>
    <mergeCell ref="G3:H3"/>
    <mergeCell ref="N3:P3"/>
    <mergeCell ref="G4:H4"/>
    <mergeCell ref="G5:H5"/>
    <mergeCell ref="G6:H6"/>
    <mergeCell ref="G7:H7"/>
    <mergeCell ref="K22:M22"/>
    <mergeCell ref="G23:H23"/>
    <mergeCell ref="G13:H13"/>
    <mergeCell ref="G14:H14"/>
    <mergeCell ref="G15:H15"/>
    <mergeCell ref="G16:H16"/>
    <mergeCell ref="G17:H17"/>
    <mergeCell ref="N23:P23"/>
    <mergeCell ref="G24:H24"/>
    <mergeCell ref="G25:H25"/>
    <mergeCell ref="G26:H26"/>
    <mergeCell ref="G27:H27"/>
    <mergeCell ref="K32:M32"/>
    <mergeCell ref="G33:H33"/>
    <mergeCell ref="N33:P33"/>
    <mergeCell ref="G34:H34"/>
    <mergeCell ref="G35:H35"/>
    <mergeCell ref="G36:H36"/>
    <mergeCell ref="G37:H37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R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8" sqref="D8"/>
    </sheetView>
  </sheetViews>
  <sheetFormatPr defaultColWidth="11.421875" defaultRowHeight="12.75"/>
  <cols>
    <col min="3" max="3" width="29.7109375" style="0" bestFit="1" customWidth="1"/>
    <col min="4" max="4" width="3.00390625" style="0" bestFit="1" customWidth="1"/>
    <col min="5" max="5" width="34.57421875" style="0" bestFit="1" customWidth="1"/>
    <col min="6" max="6" width="3.7109375" style="0" bestFit="1" customWidth="1"/>
    <col min="7" max="7" width="3.00390625" style="0" bestFit="1" customWidth="1"/>
    <col min="8" max="8" width="3.7109375" style="0" bestFit="1" customWidth="1"/>
  </cols>
  <sheetData>
    <row r="1" ht="23.25">
      <c r="A1" s="5" t="s">
        <v>34</v>
      </c>
    </row>
    <row r="3" ht="23.25">
      <c r="A3" s="5" t="s">
        <v>36</v>
      </c>
    </row>
    <row r="4" spans="3:8" ht="26.25">
      <c r="C4" s="7">
        <f>IF(ISNUMBER(Finalrunden!G11),IF(Finalrunden!G11&lt;Finalrunden!I11,Finalrunden!D11,Finalrunden!F11),"")</f>
      </c>
      <c r="D4" s="6" t="s">
        <v>6</v>
      </c>
      <c r="E4" s="7">
        <f>IF(Finalrunden!G12&lt;Finalrunden!I12,Finalrunden!D12,Finalrunden!F12)</f>
      </c>
      <c r="F4" s="27"/>
      <c r="G4" s="7" t="s">
        <v>6</v>
      </c>
      <c r="H4" s="27"/>
    </row>
    <row r="6" ht="23.25">
      <c r="A6" s="5" t="s">
        <v>35</v>
      </c>
    </row>
    <row r="8" spans="3:8" ht="26.25">
      <c r="C8" s="7">
        <f>IF(ISNUMBER(Finalrunden!G11),IF(Finalrunden!G11&gt;Finalrunden!I11,Finalrunden!D11,Finalrunden!F11),"")</f>
      </c>
      <c r="D8" s="7" t="s">
        <v>6</v>
      </c>
      <c r="E8" s="7">
        <f>IF(Finalrunden!G12&gt;Finalrunden!I12,Finalrunden!D12,Finalrunden!F12)</f>
      </c>
      <c r="F8" s="27"/>
      <c r="G8" s="7" t="s">
        <v>6</v>
      </c>
      <c r="H8" s="27"/>
    </row>
    <row r="19" spans="3:10" ht="33.75">
      <c r="C19" s="9">
        <f>IF(E19=E8,C8,E8)</f>
      </c>
      <c r="E19" s="8">
        <f>IF(F8&gt;H8,C8,E8)</f>
      </c>
      <c r="H19" s="24">
        <f>IF(F4&gt;H4,C4,E4)</f>
      </c>
      <c r="I19" s="24"/>
      <c r="J19" s="24"/>
    </row>
    <row r="20" ht="12.75">
      <c r="E20" s="21" t="s">
        <v>37</v>
      </c>
    </row>
    <row r="21" spans="3:5" ht="12.75">
      <c r="C21" s="22" t="s">
        <v>38</v>
      </c>
      <c r="E21" s="21"/>
    </row>
    <row r="22" spans="3:10" ht="12.75">
      <c r="C22" s="22"/>
      <c r="E22" s="21"/>
      <c r="G22" s="23" t="s">
        <v>39</v>
      </c>
      <c r="H22" s="23"/>
      <c r="I22" s="23"/>
      <c r="J22" s="23"/>
    </row>
    <row r="23" spans="3:10" ht="12.75">
      <c r="C23" s="22"/>
      <c r="E23" s="21"/>
      <c r="G23" s="23"/>
      <c r="H23" s="23"/>
      <c r="I23" s="23"/>
      <c r="J23" s="23"/>
    </row>
    <row r="24" spans="3:10" ht="12.75">
      <c r="C24" s="22"/>
      <c r="E24" s="21"/>
      <c r="G24" s="23"/>
      <c r="H24" s="23"/>
      <c r="I24" s="23"/>
      <c r="J24" s="23"/>
    </row>
  </sheetData>
  <mergeCells count="4">
    <mergeCell ref="E20:E24"/>
    <mergeCell ref="C21:C24"/>
    <mergeCell ref="G22:J24"/>
    <mergeCell ref="H19:J1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dcterms:created xsi:type="dcterms:W3CDTF">2008-06-06T11:11:07Z</dcterms:created>
  <dcterms:modified xsi:type="dcterms:W3CDTF">2008-06-22T06:53:06Z</dcterms:modified>
  <cp:category/>
  <cp:version/>
  <cp:contentType/>
  <cp:contentStatus/>
</cp:coreProperties>
</file>